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0" yWindow="1170" windowWidth="17805" windowHeight="10455" activeTab="0"/>
  </bookViews>
  <sheets>
    <sheet name="Tabelle1" sheetId="1" r:id="rId1"/>
  </sheets>
  <definedNames/>
  <calcPr fullCalcOnLoad="1"/>
</workbook>
</file>

<file path=xl/comments1.xml><?xml version="1.0" encoding="utf-8"?>
<comments xmlns="http://schemas.openxmlformats.org/spreadsheetml/2006/main">
  <authors>
    <author>Benz, Dr. Christian</author>
  </authors>
  <commentList>
    <comment ref="B12" authorId="0">
      <text>
        <r>
          <rPr>
            <sz val="9"/>
            <rFont val="Tahoma"/>
            <family val="2"/>
          </rPr>
          <t>Teilkasko 150 SB / Vollkasko 500 SB
Bruttoneuwert 42000
10% Nachlass Pössl
5% Händlernachlass</t>
        </r>
      </text>
    </comment>
    <comment ref="B17" authorId="0">
      <text>
        <r>
          <rPr>
            <sz val="9"/>
            <rFont val="Tahoma"/>
            <family val="2"/>
          </rPr>
          <t xml:space="preserve">Die ASSISTANCE Versicherung ist ohne Beitragszuschlag über die Kfz-Vollkaskoversicherung mitversichert. Es gelten keine Gewichts-, Längen- oder Höhenbegrenzungen. </t>
        </r>
      </text>
    </comment>
    <comment ref="B39" authorId="0">
      <text>
        <r>
          <rPr>
            <sz val="9"/>
            <rFont val="Tahoma"/>
            <family val="2"/>
          </rPr>
          <t>Bei Reparatur Erstattung der vollen Kosten ohne Abzug der SB</t>
        </r>
      </text>
    </comment>
    <comment ref="B46" authorId="0">
      <text>
        <r>
          <rPr>
            <sz val="9"/>
            <rFont val="Tahoma"/>
            <family val="2"/>
          </rPr>
          <t xml:space="preserve">Keine Beschneidung bei fiktiver Abrechnung nach Gutachten oder Kostenvoranschlag. </t>
        </r>
      </text>
    </comment>
    <comment ref="B42" authorId="0">
      <text>
        <r>
          <rPr>
            <sz val="9"/>
            <rFont val="Tahoma"/>
            <family val="2"/>
          </rPr>
          <t>SB enfällt bei Durabull-Reparatur
Bei Beschädigung des Wohnmobils ist die Höchstentschädigung bis zum Nachweis einer vollständigen und fachgerechten Reparatur beschränkt auf 50 % der erforderlichen Wiederherstellungskosten (ohne Mehrwertsteuer).</t>
        </r>
      </text>
    </comment>
    <comment ref="F12" authorId="0">
      <text>
        <r>
          <rPr>
            <sz val="9"/>
            <rFont val="Tahoma"/>
            <family val="2"/>
          </rPr>
          <t>Teilkasko 150 SB / Vollkasko 500 SB
Bruttoneuwert 42000</t>
        </r>
      </text>
    </comment>
    <comment ref="B14" authorId="0">
      <text>
        <r>
          <rPr>
            <sz val="9"/>
            <rFont val="Tahoma"/>
            <family val="2"/>
          </rPr>
          <t>SF2 = 70%
Reduziert sich schrittweise auf 50% nach 7 Jahren</t>
        </r>
      </text>
    </comment>
    <comment ref="B15" authorId="0">
      <text>
        <r>
          <rPr>
            <sz val="9"/>
            <rFont val="Tahoma"/>
            <family val="2"/>
          </rPr>
          <t xml:space="preserve">SF2 = 55%
Reduziert sich schrittweise auf 35% nach 7 Jahren
</t>
        </r>
      </text>
    </comment>
    <comment ref="F14" authorId="0">
      <text>
        <r>
          <rPr>
            <sz val="9"/>
            <rFont val="Tahoma"/>
            <family val="2"/>
          </rPr>
          <t>SF3 = 40%
Reduziert sich auf 35% nach 8 Jahren</t>
        </r>
      </text>
    </comment>
    <comment ref="F15" authorId="0">
      <text>
        <r>
          <rPr>
            <sz val="9"/>
            <rFont val="Tahoma"/>
            <family val="2"/>
          </rPr>
          <t>SF3 = 55%
Reduziert sich auf 50%-40% nach 2 - 7 Jahren</t>
        </r>
      </text>
    </comment>
    <comment ref="A42" authorId="0">
      <text>
        <r>
          <rPr>
            <sz val="9"/>
            <rFont val="Tahoma"/>
            <family val="2"/>
          </rPr>
          <t>Sturm-, Hagel-, Schneelawinen-, Überschwemmungs-, oder Blitzschlagschäden</t>
        </r>
      </text>
    </comment>
    <comment ref="F42" authorId="0">
      <text>
        <r>
          <rPr>
            <sz val="9"/>
            <rFont val="Tahoma"/>
            <family val="2"/>
          </rPr>
          <t>Bei Abrechnung nach Gutachten 222 € / m² reparierte Dachfläche abzüglich TK SB
Ansonsten 500 € SB</t>
        </r>
      </text>
    </comment>
    <comment ref="F19" authorId="0">
      <text>
        <r>
          <rPr>
            <sz val="9"/>
            <rFont val="Tahoma"/>
            <family val="2"/>
          </rPr>
          <t>20% Aufschlag bei Nutzung für beliebige Fahrer</t>
        </r>
      </text>
    </comment>
    <comment ref="F17" authorId="0">
      <text>
        <r>
          <rPr>
            <sz val="9"/>
            <rFont val="Tahoma"/>
            <family val="2"/>
          </rPr>
          <t xml:space="preserve">Höchstdauer bis 6 Monate
Es gelten keine Gewichts-, Längen- oder Höhenbegrenzungen. </t>
        </r>
      </text>
    </comment>
    <comment ref="F41" authorId="0">
      <text>
        <r>
          <rPr>
            <sz val="9"/>
            <rFont val="Tahoma"/>
            <family val="2"/>
          </rPr>
          <t>Gesamt-Europa plus Marokko, Tunesien und dem asiatischen Teil der Türkei</t>
        </r>
      </text>
    </comment>
    <comment ref="B41" authorId="0">
      <text>
        <r>
          <rPr>
            <sz val="9"/>
            <rFont val="Tahoma"/>
            <family val="2"/>
          </rPr>
          <t>Im Komforttarif auch außereuropäischen Anliegerstaaten 
des Mittelmeeres</t>
        </r>
      </text>
    </comment>
    <comment ref="F46" authorId="0">
      <text>
        <r>
          <rPr>
            <sz val="9"/>
            <rFont val="Tahoma"/>
            <family val="2"/>
          </rPr>
          <t>Keine Beschneidung bei fiktiver Abrechnung nach Gutachten oder Kostenvoranschlag. 
Besichtigung durch unabhängige
Sachverständigenorganisationen</t>
        </r>
      </text>
    </comment>
    <comment ref="F39" authorId="0">
      <text>
        <r>
          <rPr>
            <sz val="9"/>
            <rFont val="Tahoma"/>
            <family val="2"/>
          </rPr>
          <t>Bei Reparatur Erstattung der vollen Kosten ohne Abzug der SB</t>
        </r>
      </text>
    </comment>
    <comment ref="F51" authorId="0">
      <text>
        <r>
          <rPr>
            <sz val="9"/>
            <rFont val="Tahoma"/>
            <family val="2"/>
          </rPr>
          <t>(abzgl. SB)</t>
        </r>
      </text>
    </comment>
    <comment ref="F56" authorId="0">
      <text>
        <r>
          <rPr>
            <sz val="9"/>
            <rFont val="Tahoma"/>
            <family val="2"/>
          </rPr>
          <t>Auch Eiszapfen/Eisplatten</t>
        </r>
      </text>
    </comment>
    <comment ref="F57" authorId="0">
      <text>
        <r>
          <rPr>
            <sz val="9"/>
            <rFont val="Tahoma"/>
            <family val="2"/>
          </rPr>
          <t>Nach einem Glasschaden erstatten wir zusätzlich die Kosten für beschädigte Leuchtmittel (inkl. Xenonlicht).</t>
        </r>
      </text>
    </comment>
    <comment ref="F59" authorId="0">
      <text>
        <r>
          <rPr>
            <sz val="9"/>
            <rFont val="Tahoma"/>
            <family val="2"/>
          </rPr>
          <t>bei Unfall oder Elementarschaden</t>
        </r>
      </text>
    </comment>
    <comment ref="F60" authorId="0">
      <text>
        <r>
          <rPr>
            <sz val="9"/>
            <rFont val="Tahoma"/>
            <family val="2"/>
          </rPr>
          <t>Schäden an anderen, eigenen Fahrzeugen, Gebäuden, Sachen etc.</t>
        </r>
      </text>
    </comment>
    <comment ref="D12" authorId="0">
      <text>
        <r>
          <rPr>
            <sz val="9"/>
            <rFont val="Tahoma"/>
            <family val="2"/>
          </rPr>
          <t>Teilkasko 150 SB / Vollkasko 500 SB
Bruttoneuwert 42000
20% Kastenwagenrabatt auf die Vollkasko
10% Wechselrabatt</t>
        </r>
      </text>
    </comment>
    <comment ref="D14" authorId="0">
      <text>
        <r>
          <rPr>
            <sz val="9"/>
            <rFont val="Tahoma"/>
            <family val="2"/>
          </rPr>
          <t>SF2 = 40%
Reduziert sich schrittweise auf 31% nach 7 Jahren</t>
        </r>
      </text>
    </comment>
    <comment ref="D15" authorId="0">
      <text>
        <r>
          <rPr>
            <sz val="9"/>
            <rFont val="Tahoma"/>
            <family val="2"/>
          </rPr>
          <t>SF2 = 34%
Reduziert sich schrittweise auf 32% nach 7 Jahren</t>
        </r>
      </text>
    </comment>
    <comment ref="D39" authorId="0">
      <text>
        <r>
          <rPr>
            <sz val="9"/>
            <rFont val="Tahoma"/>
            <family val="2"/>
          </rPr>
          <t>Bei Reparatur Erstattung der vollen Kosten ohne Abzug der SB</t>
        </r>
      </text>
    </comment>
    <comment ref="D52" authorId="0">
      <text>
        <r>
          <rPr>
            <sz val="9"/>
            <rFont val="Tahoma"/>
            <family val="2"/>
          </rPr>
          <t>…zahlen wir bei Einbruch-Diebstahl die Kosten für den Austausch der gesamten Schließanlage</t>
        </r>
      </text>
    </comment>
    <comment ref="D42" authorId="0">
      <text>
        <r>
          <rPr>
            <sz val="9"/>
            <rFont val="Tahoma"/>
            <family val="2"/>
          </rPr>
          <t>Bei Abrechnung nach Gutachten 202 € / m² reparierte Dachfläche abzüglich TK SB
Ansonsten (bei Reparatur) keine SB</t>
        </r>
      </text>
    </comment>
    <comment ref="D41" authorId="0">
      <text>
        <r>
          <rPr>
            <sz val="9"/>
            <rFont val="Tahoma"/>
            <family val="2"/>
          </rPr>
          <t>Im Komforttarif auch außereuropäischen Anliegerstaaten 
des Mittelmeeres (Marokko, Tunesien und dem asiatischen Teil der Türkei) auf Vorabanfrage</t>
        </r>
      </text>
    </comment>
    <comment ref="D38" authorId="0">
      <text>
        <r>
          <rPr>
            <sz val="9"/>
            <rFont val="Tahoma"/>
            <family val="2"/>
          </rPr>
          <t>Kastenwagen bekommen sowieso 20%, also kein weiterer Rabatt möglich</t>
        </r>
      </text>
    </comment>
    <comment ref="D58" authorId="0">
      <text>
        <r>
          <rPr>
            <sz val="9"/>
            <rFont val="Tahoma"/>
            <family val="2"/>
          </rPr>
          <t>Danach 1% pro Monat Abzug
20 Monate laut AKB-Kravag</t>
        </r>
      </text>
    </comment>
    <comment ref="D43" authorId="0">
      <text>
        <r>
          <rPr>
            <sz val="9"/>
            <rFont val="Tahoma"/>
            <family val="2"/>
          </rPr>
          <t>müssen bekannt sein</t>
        </r>
      </text>
    </comment>
    <comment ref="D54" authorId="0">
      <text>
        <r>
          <rPr>
            <sz val="9"/>
            <rFont val="Tahoma"/>
            <family val="2"/>
          </rPr>
          <t>20 Monate laut AKB-Kravag</t>
        </r>
      </text>
    </comment>
    <comment ref="D47" authorId="0">
      <text>
        <r>
          <rPr>
            <sz val="9"/>
            <rFont val="Tahoma"/>
            <family val="2"/>
          </rPr>
          <t>Vorteile bei Werkstattbindung:
-Kostenloser Hol- und Bringservice (außer Glasbruch)
-3 Jahre Garantie
-Kostenloses Ersatzfahrzeug
-Kostenlose Reinigung</t>
        </r>
      </text>
    </comment>
    <comment ref="D46" authorId="0">
      <text>
        <r>
          <rPr>
            <sz val="9"/>
            <rFont val="Tahoma"/>
            <family val="2"/>
          </rPr>
          <t xml:space="preserve">Keine Beschneidung bei fiktiver Abrechnung nach Gutachten oder Kostenvoranschlag. </t>
        </r>
      </text>
    </comment>
    <comment ref="D18" authorId="0">
      <text>
        <r>
          <rPr>
            <sz val="9"/>
            <rFont val="Tahoma"/>
            <family val="2"/>
          </rPr>
          <t>Fahrerschutzversicherung</t>
        </r>
      </text>
    </comment>
    <comment ref="D66" authorId="0">
      <text>
        <r>
          <rPr>
            <sz val="9"/>
            <rFont val="Tahoma"/>
            <family val="2"/>
          </rPr>
          <t>ab 1200 km Entfernung, sonst Bahnfahrt 2. Klasse</t>
        </r>
      </text>
    </comment>
    <comment ref="D53" authorId="0">
      <text>
        <r>
          <rPr>
            <sz val="9"/>
            <rFont val="Tahoma"/>
            <family val="2"/>
          </rPr>
          <t>Auslandsschaden-Versicherung inklusive Schutzbrief (Schutzbrief Plus)</t>
        </r>
      </text>
    </comment>
    <comment ref="B29" authorId="0">
      <text>
        <r>
          <rPr>
            <sz val="9"/>
            <rFont val="Tahoma"/>
            <family val="2"/>
          </rPr>
          <t>Haftpflicht: Durchschnittlich 56% für 7 Jahre
Vollkasko: Durchschnittlich 43,57% für 7 Jahre</t>
        </r>
      </text>
    </comment>
    <comment ref="D19" authorId="0">
      <text>
        <r>
          <rPr>
            <sz val="9"/>
            <rFont val="Tahoma"/>
            <family val="2"/>
          </rPr>
          <t>alle Fahrer &gt; 23 Jahre</t>
        </r>
      </text>
    </comment>
    <comment ref="D57" authorId="0">
      <text>
        <r>
          <rPr>
            <sz val="9"/>
            <rFont val="Tahoma"/>
            <family val="2"/>
          </rPr>
          <t>unbegrenzt</t>
        </r>
      </text>
    </comment>
    <comment ref="D55" authorId="0">
      <text>
        <r>
          <rPr>
            <sz val="9"/>
            <rFont val="Tahoma"/>
            <family val="2"/>
          </rPr>
          <t>Über Zusatzversicherung für 30€, s.o.</t>
        </r>
      </text>
    </comment>
    <comment ref="B32" authorId="0">
      <text>
        <r>
          <rPr>
            <sz val="9"/>
            <rFont val="Tahoma"/>
            <family val="2"/>
          </rPr>
          <t>Im ersten Jahr auf HP SF 0 = 100% / VK SF 0 = 100%
Jahr 2-4 auf HP SF 1/2 = 70% / VK SF 1/2 = 60%
Jahr 5-7 auf HP SF 1 = 70% / VK SF 1/2 = 60%</t>
        </r>
      </text>
    </comment>
    <comment ref="A32" authorId="0">
      <text>
        <r>
          <rPr>
            <sz val="9"/>
            <rFont val="Tahoma"/>
            <family val="2"/>
          </rPr>
          <t>1 Schaden
Hier berechnert für Schaden im ersten Jahr, da Wahrscheinlichkeit am größten für Schaden bei neuem Fahrzeug (weniger Erfahrung etc.)</t>
        </r>
      </text>
    </comment>
    <comment ref="D32" authorId="0">
      <text>
        <r>
          <rPr>
            <sz val="9"/>
            <rFont val="Tahoma"/>
            <family val="2"/>
          </rPr>
          <t>Im 1. bis 7. Jahr auf HP SF 0 = 63% / VK SF 0 = 43%</t>
        </r>
      </text>
    </comment>
    <comment ref="F32" authorId="0">
      <text>
        <r>
          <rPr>
            <sz val="9"/>
            <rFont val="Tahoma"/>
            <family val="2"/>
          </rPr>
          <t>Im 1-2. Jahr auf HP SF 0 = 100% / VK SF 0 = 100%
Jahr 3-5 auf HP SF 1/2 = 75% / VK SF 1/2 = 85%
Jahr 6-7 auf HP SF 1/2 = 75% / VK SF 1 = 80%</t>
        </r>
      </text>
    </comment>
    <comment ref="A13" authorId="0">
      <text>
        <r>
          <rPr>
            <sz val="9"/>
            <rFont val="Tahoma"/>
            <family val="2"/>
          </rPr>
          <t>als Zweitwagen, keine SF Übernahme aus Altvertrag</t>
        </r>
      </text>
    </comment>
    <comment ref="D13" authorId="0">
      <text>
        <r>
          <rPr>
            <sz val="9"/>
            <rFont val="Tahoma"/>
            <family val="2"/>
          </rPr>
          <t>Im 1. bis 7. Jahr auf HP SF 0 = 63% / VK SF 0 = 43%</t>
        </r>
      </text>
    </comment>
    <comment ref="F13" authorId="0">
      <text>
        <r>
          <rPr>
            <sz val="9"/>
            <rFont val="Tahoma"/>
            <family val="2"/>
          </rPr>
          <t>Im 1-2. Jahr auf HP SF 0 = 100% / VK SF 0 = 100%
Jahr 3-5 auf HP SF 1/2 = 75% / VK SF 1/2 = 85%
Jahr 6-7 auf HP SF 1/2 = 75% / VK SF 1 = 80%</t>
        </r>
      </text>
    </comment>
    <comment ref="B19" authorId="0">
      <text>
        <r>
          <rPr>
            <sz val="9"/>
            <rFont val="Tahoma"/>
            <family val="2"/>
          </rPr>
          <t>alle Fahrer &gt; 25 Jahre</t>
        </r>
      </text>
    </comment>
  </commentList>
</comments>
</file>

<file path=xl/sharedStrings.xml><?xml version="1.0" encoding="utf-8"?>
<sst xmlns="http://schemas.openxmlformats.org/spreadsheetml/2006/main" count="176" uniqueCount="122">
  <si>
    <t>Versicherer</t>
  </si>
  <si>
    <t>Komfortpaket</t>
  </si>
  <si>
    <t>Haftpflicht</t>
  </si>
  <si>
    <t>Vollkasko</t>
  </si>
  <si>
    <t>Haftpflicht + VK</t>
  </si>
  <si>
    <t>Jahn und Partner</t>
  </si>
  <si>
    <t>Tarif</t>
  </si>
  <si>
    <t>Normaltarif</t>
  </si>
  <si>
    <t>Schutzbrief</t>
  </si>
  <si>
    <t>Glasbruch</t>
  </si>
  <si>
    <t>500€ SB, max. 1500€</t>
  </si>
  <si>
    <t>Verzicht grobe Fahrlässigkeit</t>
  </si>
  <si>
    <t>ja</t>
  </si>
  <si>
    <t>GFK-Nachlass</t>
  </si>
  <si>
    <t xml:space="preserve">Auslandschadenschutz </t>
  </si>
  <si>
    <t>Kaufpreisentschädigung</t>
  </si>
  <si>
    <t>Fährrisiko</t>
  </si>
  <si>
    <t>GAP-Deckung Leasing</t>
  </si>
  <si>
    <t>Fahrerschutz</t>
  </si>
  <si>
    <t>Marderbiss</t>
  </si>
  <si>
    <t>Tierbiss, Folgeschäden</t>
  </si>
  <si>
    <t xml:space="preserve">Mallorca-Police </t>
  </si>
  <si>
    <t>Abrechnung Vollkaskoschäden</t>
  </si>
  <si>
    <t>100% (abzgl. SB)</t>
  </si>
  <si>
    <t>Zusammenstoß mit Tieren</t>
  </si>
  <si>
    <t>Rückfahrtskosten Fahrzeugausfall</t>
  </si>
  <si>
    <t>Bahnfahrt 1Kl./Flug</t>
  </si>
  <si>
    <t>Übernachtung Fahrzeugausfall / Krankenrücktransport</t>
  </si>
  <si>
    <t xml:space="preserve">Mietwagen bei Fahrzeugausfall </t>
  </si>
  <si>
    <t>Abschleppen des Fahrzeugs</t>
  </si>
  <si>
    <t>100 € / Tag</t>
  </si>
  <si>
    <t>75 € / Tag</t>
  </si>
  <si>
    <t>KFZ HP für fremde Fahrzeuge</t>
  </si>
  <si>
    <t>bis 2 Mio je Fall</t>
  </si>
  <si>
    <t>3000 € (abzgl. SB)</t>
  </si>
  <si>
    <t>Fahrer über 25 Jahren</t>
  </si>
  <si>
    <t>Muren (abgehende Gesteinsmassen)</t>
  </si>
  <si>
    <t>Entwendung Fahrzeugschlüssel</t>
  </si>
  <si>
    <t>6 Monate ab EZ</t>
  </si>
  <si>
    <t>Elementarschäden (z.B. Hagel)</t>
  </si>
  <si>
    <t>1500€ SB</t>
  </si>
  <si>
    <t>ESV Schwenger</t>
  </si>
  <si>
    <t xml:space="preserve">222 € / m² (abzgl. SB) </t>
  </si>
  <si>
    <t>150€ SB, max. 1500€</t>
  </si>
  <si>
    <t>Geltungsbereich</t>
  </si>
  <si>
    <t>Gesamt-Europa</t>
  </si>
  <si>
    <t>Freie Werkstattwahl</t>
  </si>
  <si>
    <t>im Kaskofall</t>
  </si>
  <si>
    <r>
      <t xml:space="preserve">2000 € / </t>
    </r>
    <r>
      <rPr>
        <sz val="11"/>
        <color indexed="10"/>
        <rFont val="Calibri"/>
        <family val="2"/>
      </rPr>
      <t>5000 €</t>
    </r>
  </si>
  <si>
    <t>Kurzschlussschäden Verkabelung</t>
  </si>
  <si>
    <t>?</t>
  </si>
  <si>
    <t>ja (s.u.)</t>
  </si>
  <si>
    <t>12 Monate ab EZ</t>
  </si>
  <si>
    <t>Fahrer über 23 Jahren</t>
  </si>
  <si>
    <t>Leuchtmittelersatz nach Glasschaden</t>
  </si>
  <si>
    <t>Neupreisentschädigung Multimedia</t>
  </si>
  <si>
    <t>Ersatz Sportgeräte (z. B. Fahrräder)</t>
  </si>
  <si>
    <t>bis 1500 €</t>
  </si>
  <si>
    <t>Eigenschadendeckung</t>
  </si>
  <si>
    <t>100000 € (500 € SB)</t>
  </si>
  <si>
    <t>Zusätzliche Fahrer</t>
  </si>
  <si>
    <t>Reise-Mobil-Versicherung</t>
  </si>
  <si>
    <t>Rückstufung im Schadenfall</t>
  </si>
  <si>
    <t>SF0 (63%) / SF0 (43%)</t>
  </si>
  <si>
    <t xml:space="preserve">202 € / m² (abzgl. SB) </t>
  </si>
  <si>
    <t>Reisedauer</t>
  </si>
  <si>
    <t>6 Monate</t>
  </si>
  <si>
    <t>Kostenersatz Rücktransport (selbst)</t>
  </si>
  <si>
    <t>0,8 € pro km</t>
  </si>
  <si>
    <t>24 Monate ab EZ</t>
  </si>
  <si>
    <t>Mitversicherte Zubehörteile</t>
  </si>
  <si>
    <t>Zusätzlich Komfortpaket/Schutzbrief</t>
  </si>
  <si>
    <t>ja, laut AKB Kravag</t>
  </si>
  <si>
    <t>"neu gegen alt"</t>
  </si>
  <si>
    <t>kein Abzug</t>
  </si>
  <si>
    <t>70 € / Tag</t>
  </si>
  <si>
    <t>200 € /400 €</t>
  </si>
  <si>
    <t>ja (abzgl. SB?)</t>
  </si>
  <si>
    <t>Kosten für 7 Jahre unfallfrei</t>
  </si>
  <si>
    <t>Versicherungsgesellschaft</t>
  </si>
  <si>
    <t>Kravag</t>
  </si>
  <si>
    <t>Nürnberger</t>
  </si>
  <si>
    <t>HDI Versicherung AG</t>
  </si>
  <si>
    <t>x</t>
  </si>
  <si>
    <t>Kontakt</t>
  </si>
  <si>
    <t>02452 977070</t>
  </si>
  <si>
    <t>0711 4596020</t>
  </si>
  <si>
    <t>08233 38090</t>
  </si>
  <si>
    <t>nur über Inhahltsversicherung</t>
  </si>
  <si>
    <t>über Kasko</t>
  </si>
  <si>
    <t>nur über Zusatzversicherung</t>
  </si>
  <si>
    <t>SF 0 (100%) / SF 0 (100%)</t>
  </si>
  <si>
    <t>Gesamtpreis nach Rückstufung im 1. Jahr</t>
  </si>
  <si>
    <t>Gesamtpreis nach Rückstufung im 2. Jahr</t>
  </si>
  <si>
    <t>Gesamtpreis nach Rückstufung im 7. Jahr</t>
  </si>
  <si>
    <t>http://www.promobil.de/ratgeber/den-richtigen-versicherungs-tarif-finden-fuer-alle-faelle-6784277.html</t>
  </si>
  <si>
    <t>Kosten für 7 Jahre mit Unfall im ersten Jahr</t>
  </si>
  <si>
    <t>Gesamtpreis 1. Jahr unfallfrei</t>
  </si>
  <si>
    <t>Gesamtpreis 2. Jahr unfallfrei</t>
  </si>
  <si>
    <t>Gesamtpreis 3. Jahr unfallfrei</t>
  </si>
  <si>
    <t>Gesamtpreis 4. Jahr unfallfrei</t>
  </si>
  <si>
    <t>Gesamtpreis 5. Jahr unfallfrei</t>
  </si>
  <si>
    <t>Gesamtpreis 6. Jahr unfallfrei</t>
  </si>
  <si>
    <t>Gesamtpreis 7. Jahr unfallfrei</t>
  </si>
  <si>
    <t>SF 2 (70%) / SF 2 (55%)</t>
  </si>
  <si>
    <t>SF 2 (40%) / SF 2 (34%)</t>
  </si>
  <si>
    <t>SF 3 (40%) / SF 3 (55%)</t>
  </si>
  <si>
    <t>nach 2-3 Jahre</t>
  </si>
  <si>
    <t>Erreichen der SF wie im 1. Jahr</t>
  </si>
  <si>
    <t>nach 3 Jahren</t>
  </si>
  <si>
    <t>nach 3-4 Jahren</t>
  </si>
  <si>
    <t>Einstufung bei Eintritt</t>
  </si>
  <si>
    <t>nein</t>
  </si>
  <si>
    <t>nur Zeitwert</t>
  </si>
  <si>
    <t>4 Monate</t>
  </si>
  <si>
    <r>
      <t xml:space="preserve">Letztendlich habe ich mich für </t>
    </r>
    <r>
      <rPr>
        <b/>
        <sz val="11"/>
        <color indexed="8"/>
        <rFont val="Calibri"/>
        <family val="2"/>
      </rPr>
      <t>RMV</t>
    </r>
    <r>
      <rPr>
        <sz val="11"/>
        <color theme="1"/>
        <rFont val="Calibri"/>
        <family val="2"/>
      </rPr>
      <t xml:space="preserve"> entschieden, da die nur unwesentlich teurer als Jahn und Partner sind, dafür aber einige Zusatzleistungen mitbringen (siehe Elementarschäden etc.)</t>
    </r>
  </si>
  <si>
    <r>
      <t>Hintergrundinfos: Ich habe bei den drei großen, unten angegebenen Versicherern (</t>
    </r>
    <r>
      <rPr>
        <b/>
        <sz val="11"/>
        <color indexed="8"/>
        <rFont val="Calibri"/>
        <family val="2"/>
      </rPr>
      <t>Jahn und Partner, Reise-Mobil-Versicherung (RMV) und ESV Schwenger</t>
    </r>
    <r>
      <rPr>
        <sz val="11"/>
        <color theme="1"/>
        <rFont val="Calibri"/>
        <family val="2"/>
      </rPr>
      <t>) eine Wohnmobilversicherung für einen Kastenwagen angefragt, zu folgenden Konditionen:</t>
    </r>
  </si>
  <si>
    <r>
      <t xml:space="preserve">Tarifart: Normaltarif
</t>
    </r>
    <r>
      <rPr>
        <b/>
        <sz val="11"/>
        <color indexed="8"/>
        <rFont val="Calibri"/>
        <family val="2"/>
      </rPr>
      <t>Teilkasko 150 SB / Vollkasko 500 SB</t>
    </r>
    <r>
      <rPr>
        <sz val="11"/>
        <color theme="1"/>
        <rFont val="Calibri"/>
        <family val="2"/>
      </rPr>
      <t xml:space="preserve">
kein Schadensfreiheitsrabatt bzw. Vertragsübernahme aber </t>
    </r>
    <r>
      <rPr>
        <b/>
        <sz val="11"/>
        <color indexed="8"/>
        <rFont val="Calibri"/>
        <family val="2"/>
      </rPr>
      <t>Zweitwagenregelung mit SF 2 oder besser</t>
    </r>
    <r>
      <rPr>
        <sz val="11"/>
        <color theme="1"/>
        <rFont val="Calibri"/>
        <family val="2"/>
      </rPr>
      <t xml:space="preserve">
Saisonkennzeichen: Nein
Listenneupreis mit Zubehör: 42.000 €
Kastenwagen/Pössl-Rabatt
Wechselrabatt für Neueinsteiger</t>
    </r>
  </si>
  <si>
    <r>
      <t xml:space="preserve">Daraufhin bekam ich drei Angebote sowie die zugehörigen Versicherungsbedingungen. </t>
    </r>
    <r>
      <rPr>
        <b/>
        <sz val="11"/>
        <color indexed="8"/>
        <rFont val="Calibri"/>
        <family val="2"/>
      </rPr>
      <t>Schutzbrief/Fahrerschutz und Komfortpaket wurden mit einbezogen</t>
    </r>
    <r>
      <rPr>
        <sz val="11"/>
        <color theme="1"/>
        <rFont val="Calibri"/>
        <family val="2"/>
      </rPr>
      <t>, sofern vorhanden, damit die Tarife besser vergleichbar sind. Inhaltsschutzversicherungen habe ich nicht berücksichtigt.</t>
    </r>
  </si>
  <si>
    <r>
      <t xml:space="preserve">Im oberen Bereich der Tabelle sind die Beitragssätze für die ersten 7 Jahre berechnet, sofern man unfallfrei fährt. Darunter sind zwei Felder, eines in dem Die Gesamtkosten für die ersten 7 Jahre unfallfrei sowie mit einem Schaden im ersten Jahr berechnet wurden. </t>
    </r>
    <r>
      <rPr>
        <b/>
        <sz val="11"/>
        <color indexed="8"/>
        <rFont val="Calibri"/>
        <family val="2"/>
      </rPr>
      <t>Daraus kann man sehr gut erkennen, wie unterschiedlich die Versicherer einen nach einem Unfall hochstufen, und wie lange es dauert, bis man wieder auf dem ursprünglichen Beitragssatz landet.</t>
    </r>
    <r>
      <rPr>
        <sz val="11"/>
        <color theme="1"/>
        <rFont val="Calibri"/>
        <family val="2"/>
      </rPr>
      <t xml:space="preserve"> So kommt einen z.B. ein Schaden im ersten Jahr bei Jahn und Partner recht teuer, im zweiten Jahr oder später jedoch wird man nicht mehr so stark zurück gestuft. Bei RMV macht es quasi keinen Unterschied, wann man den Unfall verursacht. Bei beiden Versicherern ist man aber recht schnell (nach 2-3 Jahren) wieder auf dem gleichen Niveau wie beim Vertragsbeginn. Anders verhält es sich bei ESV Schwenger: Hier wird man bei einem Unfall deutlich schlechter gestuft und es dauert auch ca. ein Jahr länger bis man wieder auf dem ursprünglichen Niveau gelandet ist. ESV hat (zumindest für meinen Fall) sowieso schon die höchsten Beiträge, aber durch einem Unfall kann der Tarif nach den beispielhaften 7 Jahren &gt; 3000€ teurer kommen als die anderen beiden.</t>
    </r>
  </si>
  <si>
    <r>
      <t xml:space="preserve">Noch ein Hinweis: Für mich besonders wichtig war dass </t>
    </r>
    <r>
      <rPr>
        <b/>
        <sz val="11"/>
        <color indexed="8"/>
        <rFont val="Calibri"/>
        <family val="2"/>
      </rPr>
      <t>beliebige Fahrer</t>
    </r>
    <r>
      <rPr>
        <sz val="11"/>
        <color theme="1"/>
        <rFont val="Calibri"/>
        <family val="2"/>
      </rPr>
      <t xml:space="preserve"> mit dem Fahrzeug fahren dürfen. Dies ist bei ESV Schwenger nur gegen einem Aufpreis von 20% auf den Gesamtbetrag möglich. Für wen das nicht relevant ist, einfach das "x" aus dem Feld rechts neben der 20% rauslöschen, dann werden die Beträge angepasst.</t>
    </r>
  </si>
  <si>
    <r>
      <t>Aus allen Daten habe ich folgende Tabelle erstellt, in der die für mich relevanten Leistungen verglichen werden. Herausragende Leistungen sind hellgrün hinterlegt, mittelmäßig orange und unterdurchschnittlich rot.</t>
    </r>
    <r>
      <rPr>
        <b/>
        <sz val="11"/>
        <color indexed="8"/>
        <rFont val="Calibri"/>
        <family val="2"/>
      </rPr>
      <t xml:space="preserve"> Unbedingt auch die Kommentare beachten!</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</si>
</sst>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1"/>
      <color indexed="10"/>
      <name val="Calibri"/>
      <family val="2"/>
    </font>
    <font>
      <b/>
      <sz val="11"/>
      <color indexed="8"/>
      <name val="Calibri"/>
      <family val="2"/>
    </font>
    <font>
      <sz val="9"/>
      <name val="Tahoma"/>
      <family val="2"/>
    </font>
    <font>
      <sz val="11"/>
      <color indexed="23"/>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0" tint="-0.4999699890613556"/>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medium"/>
    </border>
    <border>
      <left/>
      <right style="thin"/>
      <top/>
      <bottom/>
    </border>
    <border>
      <left/>
      <right/>
      <top/>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53">
    <xf numFmtId="0" fontId="0" fillId="0" borderId="0" xfId="0" applyFont="1" applyAlignment="1">
      <alignment/>
    </xf>
    <xf numFmtId="0" fontId="25" fillId="0" borderId="10" xfId="0" applyFont="1" applyBorder="1" applyAlignment="1">
      <alignment/>
    </xf>
    <xf numFmtId="0" fontId="25" fillId="0" borderId="11" xfId="0" applyFont="1" applyBorder="1" applyAlignment="1">
      <alignment/>
    </xf>
    <xf numFmtId="0" fontId="25" fillId="0" borderId="12" xfId="0" applyFont="1" applyBorder="1" applyAlignment="1">
      <alignment horizontal="right"/>
    </xf>
    <xf numFmtId="0" fontId="0" fillId="0" borderId="0" xfId="0" applyFont="1" applyBorder="1" applyAlignment="1">
      <alignment horizontal="right"/>
    </xf>
    <xf numFmtId="44" fontId="0" fillId="0" borderId="0" xfId="58" applyFont="1" applyAlignment="1">
      <alignment horizontal="right"/>
    </xf>
    <xf numFmtId="0" fontId="0" fillId="0" borderId="0" xfId="0" applyAlignment="1">
      <alignment horizontal="right"/>
    </xf>
    <xf numFmtId="0" fontId="0" fillId="0" borderId="12" xfId="0" applyBorder="1" applyAlignment="1">
      <alignment horizontal="right"/>
    </xf>
    <xf numFmtId="0" fontId="0" fillId="0" borderId="11" xfId="0" applyFont="1" applyBorder="1" applyAlignment="1">
      <alignment/>
    </xf>
    <xf numFmtId="0" fontId="0" fillId="0" borderId="11" xfId="0" applyFont="1" applyBorder="1" applyAlignment="1">
      <alignment wrapText="1"/>
    </xf>
    <xf numFmtId="6" fontId="0" fillId="0" borderId="0" xfId="0" applyNumberFormat="1" applyAlignment="1">
      <alignment horizontal="right"/>
    </xf>
    <xf numFmtId="0" fontId="0" fillId="0" borderId="11" xfId="0" applyBorder="1" applyAlignment="1">
      <alignment/>
    </xf>
    <xf numFmtId="0" fontId="0" fillId="0" borderId="0" xfId="0" applyFill="1" applyAlignment="1">
      <alignment horizontal="right"/>
    </xf>
    <xf numFmtId="44" fontId="25" fillId="0" borderId="0" xfId="58" applyFont="1" applyAlignment="1">
      <alignment horizontal="right"/>
    </xf>
    <xf numFmtId="44" fontId="0" fillId="0" borderId="0" xfId="0" applyNumberFormat="1" applyAlignment="1">
      <alignment horizontal="right"/>
    </xf>
    <xf numFmtId="0" fontId="38" fillId="0" borderId="11" xfId="0" applyFont="1" applyBorder="1" applyAlignment="1">
      <alignment/>
    </xf>
    <xf numFmtId="9" fontId="38" fillId="0" borderId="0" xfId="0" applyNumberFormat="1" applyFont="1" applyAlignment="1">
      <alignment horizontal="right"/>
    </xf>
    <xf numFmtId="6" fontId="0" fillId="0" borderId="0" xfId="0" applyNumberFormat="1" applyFill="1" applyAlignment="1">
      <alignment horizontal="right"/>
    </xf>
    <xf numFmtId="0" fontId="0" fillId="33" borderId="0" xfId="0" applyFill="1" applyAlignment="1">
      <alignment horizontal="right"/>
    </xf>
    <xf numFmtId="44" fontId="25" fillId="0" borderId="0" xfId="58" applyNumberFormat="1" applyFont="1" applyAlignment="1">
      <alignment horizontal="right"/>
    </xf>
    <xf numFmtId="0" fontId="0" fillId="0" borderId="0" xfId="0" applyFont="1" applyAlignment="1">
      <alignment/>
    </xf>
    <xf numFmtId="44" fontId="0" fillId="0" borderId="0" xfId="58" applyNumberFormat="1" applyFont="1" applyAlignment="1">
      <alignment horizontal="right"/>
    </xf>
    <xf numFmtId="0" fontId="25" fillId="0" borderId="12" xfId="0" applyFont="1" applyFill="1" applyBorder="1" applyAlignment="1">
      <alignment horizontal="right"/>
    </xf>
    <xf numFmtId="0" fontId="0" fillId="0" borderId="0" xfId="0" applyFont="1" applyFill="1" applyBorder="1" applyAlignment="1">
      <alignment horizontal="right"/>
    </xf>
    <xf numFmtId="44" fontId="0" fillId="0" borderId="0" xfId="58" applyFont="1" applyFill="1" applyAlignment="1">
      <alignment horizontal="right"/>
    </xf>
    <xf numFmtId="44" fontId="25" fillId="0" borderId="0" xfId="58" applyFont="1" applyFill="1" applyAlignment="1">
      <alignment horizontal="right"/>
    </xf>
    <xf numFmtId="44" fontId="0" fillId="0" borderId="0" xfId="58" applyNumberFormat="1" applyFont="1" applyFill="1" applyAlignment="1">
      <alignment horizontal="right"/>
    </xf>
    <xf numFmtId="44" fontId="25" fillId="0" borderId="0" xfId="58" applyNumberFormat="1" applyFont="1" applyFill="1" applyAlignment="1">
      <alignment horizontal="right"/>
    </xf>
    <xf numFmtId="9" fontId="38" fillId="0" borderId="0" xfId="0" applyNumberFormat="1" applyFont="1" applyFill="1" applyAlignment="1">
      <alignment horizontal="right"/>
    </xf>
    <xf numFmtId="0" fontId="0" fillId="0" borderId="12" xfId="0" applyFill="1" applyBorder="1" applyAlignment="1">
      <alignment horizontal="right"/>
    </xf>
    <xf numFmtId="0" fontId="0" fillId="10" borderId="0" xfId="0" applyFill="1" applyAlignment="1">
      <alignment horizontal="right"/>
    </xf>
    <xf numFmtId="0" fontId="0" fillId="9" borderId="0" xfId="0" applyFill="1" applyAlignment="1">
      <alignment horizontal="right"/>
    </xf>
    <xf numFmtId="0" fontId="0" fillId="0" borderId="0" xfId="0" applyFill="1" applyAlignment="1">
      <alignment/>
    </xf>
    <xf numFmtId="0" fontId="28" fillId="0" borderId="0" xfId="46" applyAlignment="1">
      <alignment/>
    </xf>
    <xf numFmtId="0" fontId="0" fillId="0" borderId="12" xfId="0" applyBorder="1" applyAlignment="1">
      <alignment/>
    </xf>
    <xf numFmtId="0" fontId="25" fillId="0" borderId="0" xfId="0" applyFont="1" applyBorder="1" applyAlignment="1">
      <alignment/>
    </xf>
    <xf numFmtId="44" fontId="25" fillId="0" borderId="13" xfId="58" applyFont="1" applyBorder="1" applyAlignment="1">
      <alignment horizontal="right"/>
    </xf>
    <xf numFmtId="44" fontId="25" fillId="0" borderId="14" xfId="58" applyFont="1" applyBorder="1" applyAlignment="1">
      <alignment horizontal="right"/>
    </xf>
    <xf numFmtId="6" fontId="36" fillId="0" borderId="0" xfId="0" applyNumberFormat="1" applyFont="1" applyFill="1" applyAlignment="1">
      <alignment horizontal="right"/>
    </xf>
    <xf numFmtId="0" fontId="36" fillId="0" borderId="0" xfId="0" applyFont="1" applyFill="1" applyAlignment="1">
      <alignment horizontal="right"/>
    </xf>
    <xf numFmtId="44" fontId="36" fillId="0" borderId="0" xfId="58" applyFont="1" applyFill="1" applyAlignment="1">
      <alignment horizontal="right"/>
    </xf>
    <xf numFmtId="44" fontId="0" fillId="33" borderId="0" xfId="58" applyFont="1" applyFill="1" applyAlignment="1">
      <alignment horizontal="right"/>
    </xf>
    <xf numFmtId="9" fontId="0" fillId="9" borderId="0" xfId="58" applyNumberFormat="1" applyFont="1" applyFill="1" applyAlignment="1">
      <alignment horizontal="right"/>
    </xf>
    <xf numFmtId="9" fontId="0" fillId="10" borderId="0" xfId="58" applyNumberFormat="1" applyFont="1" applyFill="1" applyAlignment="1">
      <alignment horizontal="right"/>
    </xf>
    <xf numFmtId="0" fontId="0" fillId="13" borderId="0" xfId="0" applyFill="1" applyAlignment="1">
      <alignment horizontal="right"/>
    </xf>
    <xf numFmtId="6" fontId="36" fillId="13" borderId="0" xfId="0" applyNumberFormat="1" applyFont="1" applyFill="1" applyAlignment="1">
      <alignment horizontal="right"/>
    </xf>
    <xf numFmtId="6" fontId="0" fillId="10" borderId="0" xfId="0" applyNumberFormat="1" applyFill="1" applyAlignment="1">
      <alignment horizontal="right"/>
    </xf>
    <xf numFmtId="0" fontId="36" fillId="13" borderId="0" xfId="0" applyFont="1" applyFill="1" applyAlignment="1">
      <alignment horizontal="right"/>
    </xf>
    <xf numFmtId="0" fontId="36" fillId="10" borderId="0" xfId="0" applyFont="1" applyFill="1" applyAlignment="1">
      <alignment horizontal="right"/>
    </xf>
    <xf numFmtId="0" fontId="0" fillId="0" borderId="0" xfId="0" applyFont="1" applyBorder="1" applyAlignment="1">
      <alignment/>
    </xf>
    <xf numFmtId="0" fontId="0" fillId="0" borderId="0" xfId="0" applyBorder="1" applyAlignment="1">
      <alignment horizontal="right"/>
    </xf>
    <xf numFmtId="0" fontId="0" fillId="0" borderId="0" xfId="0" applyAlignment="1">
      <alignment horizontal="left" wrapText="1"/>
    </xf>
    <xf numFmtId="0" fontId="0" fillId="0" borderId="0" xfId="0"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mobil.de/ratgeber/den-richtigen-versicherungs-tarif-finden-fuer-alle-faelle-6784277.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PageLayoutView="0" workbookViewId="0" topLeftCell="A1">
      <selection activeCell="A1" sqref="A1:G1"/>
    </sheetView>
  </sheetViews>
  <sheetFormatPr defaultColWidth="11.421875" defaultRowHeight="15"/>
  <cols>
    <col min="1" max="1" width="39.7109375" style="8" customWidth="1"/>
    <col min="2" max="2" width="28.00390625" style="6" bestFit="1" customWidth="1"/>
    <col min="3" max="3" width="5.57421875" style="12" customWidth="1"/>
    <col min="4" max="4" width="28.00390625" style="6" bestFit="1" customWidth="1"/>
    <col min="5" max="5" width="4.8515625" style="0" customWidth="1"/>
    <col min="6" max="6" width="21.7109375" style="6" customWidth="1"/>
    <col min="7" max="7" width="7.00390625" style="12" customWidth="1"/>
  </cols>
  <sheetData>
    <row r="1" spans="1:9" ht="38.25" customHeight="1">
      <c r="A1" s="51" t="s">
        <v>116</v>
      </c>
      <c r="B1" s="52"/>
      <c r="C1" s="52"/>
      <c r="D1" s="52"/>
      <c r="E1" s="52"/>
      <c r="F1" s="52"/>
      <c r="G1" s="52"/>
      <c r="I1" s="33" t="s">
        <v>95</v>
      </c>
    </row>
    <row r="2" spans="1:7" ht="112.5" customHeight="1">
      <c r="A2" s="51" t="s">
        <v>117</v>
      </c>
      <c r="B2" s="51"/>
      <c r="C2" s="51"/>
      <c r="D2" s="51"/>
      <c r="E2" s="51"/>
      <c r="F2" s="51"/>
      <c r="G2" s="51"/>
    </row>
    <row r="3" spans="1:7" ht="39" customHeight="1">
      <c r="A3" s="51" t="s">
        <v>118</v>
      </c>
      <c r="B3" s="51"/>
      <c r="C3" s="51"/>
      <c r="D3" s="51"/>
      <c r="E3" s="51"/>
      <c r="F3" s="51"/>
      <c r="G3" s="51"/>
    </row>
    <row r="4" spans="1:7" ht="39" customHeight="1">
      <c r="A4" s="51" t="s">
        <v>121</v>
      </c>
      <c r="B4" s="51"/>
      <c r="C4" s="51"/>
      <c r="D4" s="51"/>
      <c r="E4" s="51"/>
      <c r="F4" s="51"/>
      <c r="G4" s="51"/>
    </row>
    <row r="5" spans="1:7" ht="147.75" customHeight="1">
      <c r="A5" s="51" t="s">
        <v>119</v>
      </c>
      <c r="B5" s="51"/>
      <c r="C5" s="51"/>
      <c r="D5" s="51"/>
      <c r="E5" s="51"/>
      <c r="F5" s="51"/>
      <c r="G5" s="51"/>
    </row>
    <row r="6" spans="1:7" ht="38.25" customHeight="1">
      <c r="A6" s="51" t="s">
        <v>115</v>
      </c>
      <c r="B6" s="51"/>
      <c r="C6" s="51"/>
      <c r="D6" s="51"/>
      <c r="E6" s="51"/>
      <c r="F6" s="51"/>
      <c r="G6" s="51"/>
    </row>
    <row r="7" spans="1:7" ht="48.75" customHeight="1">
      <c r="A7" s="51" t="s">
        <v>120</v>
      </c>
      <c r="B7" s="51"/>
      <c r="C7" s="51"/>
      <c r="D7" s="51"/>
      <c r="E7" s="51"/>
      <c r="F7" s="51"/>
      <c r="G7" s="51"/>
    </row>
    <row r="8" spans="1:2" ht="30" customHeight="1">
      <c r="A8" s="49"/>
      <c r="B8" s="50"/>
    </row>
    <row r="9" spans="1:7" ht="15.75" thickBot="1">
      <c r="A9" s="1" t="s">
        <v>0</v>
      </c>
      <c r="B9" s="3" t="s">
        <v>5</v>
      </c>
      <c r="C9" s="22"/>
      <c r="D9" s="3" t="s">
        <v>61</v>
      </c>
      <c r="E9" s="34"/>
      <c r="F9" s="3" t="s">
        <v>41</v>
      </c>
      <c r="G9" s="22"/>
    </row>
    <row r="10" spans="1:7" ht="15">
      <c r="A10" s="8" t="s">
        <v>84</v>
      </c>
      <c r="B10" s="4" t="s">
        <v>87</v>
      </c>
      <c r="C10" s="23"/>
      <c r="D10" s="4" t="s">
        <v>85</v>
      </c>
      <c r="F10" s="4" t="s">
        <v>86</v>
      </c>
      <c r="G10" s="23"/>
    </row>
    <row r="11" spans="1:7" s="20" customFormat="1" ht="15">
      <c r="A11" s="8" t="s">
        <v>79</v>
      </c>
      <c r="B11" s="4" t="s">
        <v>81</v>
      </c>
      <c r="C11" s="23"/>
      <c r="D11" s="4" t="s">
        <v>80</v>
      </c>
      <c r="F11" s="4" t="s">
        <v>82</v>
      </c>
      <c r="G11" s="23"/>
    </row>
    <row r="12" spans="1:7" ht="15">
      <c r="A12" s="8" t="s">
        <v>6</v>
      </c>
      <c r="B12" s="4" t="s">
        <v>7</v>
      </c>
      <c r="C12" s="23"/>
      <c r="D12" s="4" t="s">
        <v>7</v>
      </c>
      <c r="F12" s="4" t="s">
        <v>7</v>
      </c>
      <c r="G12" s="23"/>
    </row>
    <row r="13" spans="1:7" ht="15">
      <c r="A13" s="8" t="s">
        <v>111</v>
      </c>
      <c r="B13" s="12" t="s">
        <v>104</v>
      </c>
      <c r="C13" s="24"/>
      <c r="D13" s="6" t="s">
        <v>105</v>
      </c>
      <c r="F13" s="12" t="s">
        <v>106</v>
      </c>
      <c r="G13" s="24"/>
    </row>
    <row r="14" spans="1:7" ht="15">
      <c r="A14" s="8" t="s">
        <v>2</v>
      </c>
      <c r="B14" s="5">
        <v>264.67</v>
      </c>
      <c r="C14" s="24"/>
      <c r="D14" s="5">
        <f>207.05</f>
        <v>207.05</v>
      </c>
      <c r="F14" s="5">
        <v>234</v>
      </c>
      <c r="G14" s="24"/>
    </row>
    <row r="15" spans="1:7" ht="15">
      <c r="A15" s="8" t="s">
        <v>3</v>
      </c>
      <c r="B15" s="5">
        <v>266.63</v>
      </c>
      <c r="C15" s="24"/>
      <c r="D15" s="5">
        <f>399.31*0.8</f>
        <v>319.44800000000004</v>
      </c>
      <c r="F15" s="5">
        <v>323</v>
      </c>
      <c r="G15" s="24"/>
    </row>
    <row r="16" spans="1:9" ht="15">
      <c r="A16" s="2" t="s">
        <v>4</v>
      </c>
      <c r="B16" s="13">
        <f>B14+B15</f>
        <v>531.3</v>
      </c>
      <c r="C16" s="25"/>
      <c r="D16" s="13">
        <f>D14+D15</f>
        <v>526.498</v>
      </c>
      <c r="F16" s="13">
        <f>F14+F15</f>
        <v>557</v>
      </c>
      <c r="G16" s="25"/>
      <c r="I16" s="33"/>
    </row>
    <row r="17" spans="1:7" ht="15">
      <c r="A17" s="8" t="s">
        <v>8</v>
      </c>
      <c r="B17" s="5">
        <v>0</v>
      </c>
      <c r="C17" s="24"/>
      <c r="D17" s="40">
        <v>49</v>
      </c>
      <c r="F17" s="5">
        <v>0</v>
      </c>
      <c r="G17" s="24"/>
    </row>
    <row r="18" spans="1:7" ht="15">
      <c r="A18" s="8" t="s">
        <v>1</v>
      </c>
      <c r="B18" s="40">
        <f>311.51-B14+295.69-B15</f>
        <v>75.89999999999998</v>
      </c>
      <c r="C18" s="24"/>
      <c r="D18" s="40">
        <v>30</v>
      </c>
      <c r="F18" s="40">
        <v>89</v>
      </c>
      <c r="G18" s="24"/>
    </row>
    <row r="19" spans="1:7" ht="15">
      <c r="A19" s="8" t="s">
        <v>60</v>
      </c>
      <c r="B19" s="43">
        <v>0</v>
      </c>
      <c r="C19" s="24"/>
      <c r="D19" s="43">
        <v>0</v>
      </c>
      <c r="F19" s="42">
        <f>IF($G$19="x",0.2,0)</f>
        <v>0.2</v>
      </c>
      <c r="G19" t="s">
        <v>83</v>
      </c>
    </row>
    <row r="20" spans="2:7" ht="15">
      <c r="B20" s="13"/>
      <c r="C20" s="25"/>
      <c r="D20" s="13"/>
      <c r="F20" s="13"/>
      <c r="G20" s="25"/>
    </row>
    <row r="21" spans="1:7" ht="15">
      <c r="A21" s="2" t="s">
        <v>97</v>
      </c>
      <c r="B21" s="13">
        <f>SUM(B16:B19)</f>
        <v>607.1999999999999</v>
      </c>
      <c r="C21" s="25"/>
      <c r="D21" s="13">
        <f>SUM(D16:D19)</f>
        <v>605.498</v>
      </c>
      <c r="F21" s="13">
        <f>SUM(F16:F19)+F16*F19</f>
        <v>757.6</v>
      </c>
      <c r="G21" s="25"/>
    </row>
    <row r="22" spans="1:7" ht="15">
      <c r="A22" s="8" t="s">
        <v>98</v>
      </c>
      <c r="B22" s="21">
        <f>B$14/0.7*0.6+B$15/0.55*0.5+SUM(B$17:B$19)</f>
        <v>545.1509090909091</v>
      </c>
      <c r="C22" s="26"/>
      <c r="D22" s="21">
        <f>D$14/0.4*0.38+D$15/0.34*0.34+SUM(D$17:D$19)</f>
        <v>595.1455000000001</v>
      </c>
      <c r="F22" s="21">
        <f>(F$14/0.4*0.4+F$15/0.55*0.55)*(1+$F$19)+SUM(F$17:F$18)</f>
        <v>757.4</v>
      </c>
      <c r="G22" s="26"/>
    </row>
    <row r="23" spans="1:7" ht="15">
      <c r="A23" s="8" t="s">
        <v>99</v>
      </c>
      <c r="B23" s="21">
        <f>$B$14/0.7*0.55+$B$15/0.55*0.45+SUM($B$17:$B$19)</f>
        <v>502.0068181818182</v>
      </c>
      <c r="C23" s="26"/>
      <c r="D23" s="21">
        <f>D$14/0.4*0.36+D$15/0.34*0.34+SUM(D$17:D$19)</f>
        <v>584.793</v>
      </c>
      <c r="F23" s="21">
        <f>(F$14/0.4*0.4+F$15/0.55*0.5)*(1+$F$19)+SUM(F$17:F$18)</f>
        <v>722.1636363636363</v>
      </c>
      <c r="G23" s="26"/>
    </row>
    <row r="24" spans="1:7" ht="15">
      <c r="A24" s="8" t="s">
        <v>100</v>
      </c>
      <c r="B24" s="21">
        <f>$B$14/0.7*0.55+$B$15/0.55*0.4+SUM($B$17:$B$19)</f>
        <v>477.76772727272726</v>
      </c>
      <c r="C24" s="26"/>
      <c r="D24" s="21">
        <f>D$14/0.4*0.35+D$15/0.34*0.33+SUM(D$17:D$19)</f>
        <v>570.2212205882354</v>
      </c>
      <c r="F24" s="21">
        <f>(F$14/0.4*0.4+F$15/0.55*0.45)*(1+$F$19)+SUM(F$17:F$18)</f>
        <v>686.9272727272727</v>
      </c>
      <c r="G24" s="26"/>
    </row>
    <row r="25" spans="1:7" ht="15">
      <c r="A25" s="8" t="s">
        <v>101</v>
      </c>
      <c r="B25" s="21">
        <f>$B$14/0.7*0.55+$B$15/0.55*0.4+SUM($B$17:$B$19)</f>
        <v>477.76772727272726</v>
      </c>
      <c r="C25" s="26"/>
      <c r="D25" s="21">
        <f>D$14/0.4*0.33+D$15/0.34*0.33+SUM(D$17:D$19)</f>
        <v>559.8687205882353</v>
      </c>
      <c r="F25" s="21">
        <f>(F$14/0.4*0.4+F$15/0.55*0.45)*(1+$F$19)+SUM(F$17:F$18)</f>
        <v>686.9272727272727</v>
      </c>
      <c r="G25" s="26"/>
    </row>
    <row r="26" spans="1:7" ht="15">
      <c r="A26" s="8" t="s">
        <v>102</v>
      </c>
      <c r="B26" s="21">
        <f>$B$14/0.7*0.5+$B$15/0.55*0.4+SUM($B$17:$B$19)</f>
        <v>458.8627272727273</v>
      </c>
      <c r="C26" s="26"/>
      <c r="D26" s="21">
        <f>D$14/0.4*0.32+D$15/0.34*0.32+SUM(D$17:D$19)</f>
        <v>545.2969411764707</v>
      </c>
      <c r="F26" s="21">
        <f>(F$14/0.4*0.4+F$15/0.55*0.45)*(1+$F$19)+SUM(F$17:F$18)</f>
        <v>686.9272727272727</v>
      </c>
      <c r="G26" s="26"/>
    </row>
    <row r="27" spans="1:7" ht="15">
      <c r="A27" s="2" t="s">
        <v>103</v>
      </c>
      <c r="B27" s="19">
        <f>$B$14/0.7*0.5+$B$15/0.55*0.35+SUM($B$17:$B$19)</f>
        <v>434.62363636363636</v>
      </c>
      <c r="C27" s="27"/>
      <c r="D27" s="19">
        <f>D$14/0.4*0.31+D$15/0.34*0.32+SUM(D$17:D$19)</f>
        <v>540.1206911764707</v>
      </c>
      <c r="F27" s="19">
        <f>(F$14/0.4*0.4+F$15/0.55*0.4)*(1+$F$19)+SUM(F$17:F$18)</f>
        <v>651.690909090909</v>
      </c>
      <c r="G27" s="27"/>
    </row>
    <row r="28" spans="1:7" ht="15.75" thickBot="1">
      <c r="A28" s="2"/>
      <c r="B28" s="19"/>
      <c r="C28" s="27"/>
      <c r="D28" s="19"/>
      <c r="F28" s="19"/>
      <c r="G28" s="27"/>
    </row>
    <row r="29" spans="1:7" ht="15">
      <c r="A29" s="35" t="s">
        <v>78</v>
      </c>
      <c r="B29" s="36">
        <f>SUM(B21:B27)</f>
        <v>3503.379545454545</v>
      </c>
      <c r="C29" s="25"/>
      <c r="D29" s="36">
        <f>SUM(D21:D27)</f>
        <v>4000.9440735294124</v>
      </c>
      <c r="F29" s="36">
        <f>SUM(F21:F27)</f>
        <v>4949.636363636364</v>
      </c>
      <c r="G29" s="25"/>
    </row>
    <row r="30" spans="1:7" ht="15.75" thickBot="1">
      <c r="A30" s="35" t="s">
        <v>96</v>
      </c>
      <c r="B30" s="37">
        <f>B21+B34+B35*2+B21+B22+B23</f>
        <v>4463.217727272727</v>
      </c>
      <c r="C30" s="25"/>
      <c r="D30" s="37">
        <f>D21+D34+((D$14/0.4*0.47+D$15/0.34*0.38+SUM(D$17:D$18))*(1+D$19))+((D$14/0.4*0.43+D$15/0.34*0.37+SUM(D$17:D$18))*(1+D$19))+D21+D22+D23</f>
        <v>4528.573220588235</v>
      </c>
      <c r="F30" s="37">
        <f>F21+F34+((F$14/0.4*0.75+F$15/0.34*0.85+SUM(F$17:F$18))*(1+F$19))+((F$14/0.4*0.7+F$15/0.34*0.8+SUM(F$17:F$18))*(1+F$19))+((F$14/0.4*0.55+F$15/0.34*0.75+SUM(F$17:F$18))*(1+F$19))+F21+F22</f>
        <v>8681.8</v>
      </c>
      <c r="G30" s="25"/>
    </row>
    <row r="31" spans="1:7" ht="15">
      <c r="A31" s="2"/>
      <c r="B31" s="13"/>
      <c r="C31" s="25"/>
      <c r="D31" s="13"/>
      <c r="F31" s="13"/>
      <c r="G31" s="25"/>
    </row>
    <row r="32" spans="1:7" ht="15">
      <c r="A32" s="8" t="s">
        <v>62</v>
      </c>
      <c r="B32" s="12" t="s">
        <v>91</v>
      </c>
      <c r="C32" s="24"/>
      <c r="D32" s="6" t="s">
        <v>63</v>
      </c>
      <c r="F32" s="12" t="s">
        <v>91</v>
      </c>
      <c r="G32" s="24"/>
    </row>
    <row r="33" spans="1:7" ht="15">
      <c r="A33" s="8" t="s">
        <v>108</v>
      </c>
      <c r="B33" s="12" t="s">
        <v>107</v>
      </c>
      <c r="C33" s="24"/>
      <c r="D33" s="6" t="s">
        <v>109</v>
      </c>
      <c r="F33" s="12" t="s">
        <v>110</v>
      </c>
      <c r="G33" s="24"/>
    </row>
    <row r="34" spans="1:7" ht="15">
      <c r="A34" s="8" t="s">
        <v>92</v>
      </c>
      <c r="B34" s="21">
        <f>B$14/0.7*1+B$15/0.55*1+SUM(B$17:B$19)</f>
        <v>938.7818181818182</v>
      </c>
      <c r="C34" s="24"/>
      <c r="D34" s="14">
        <f>(D$14/0.4*0.63+D$15/0.34*0.43+SUM(D$17:D$18))*(1+D$19)</f>
        <v>809.1115147058824</v>
      </c>
      <c r="F34" s="14">
        <f>(F$14/0.4*1+F$15/0.34*1+SUM(F$17:F$18))*(1+F$19)</f>
        <v>1948.8</v>
      </c>
      <c r="G34" s="24"/>
    </row>
    <row r="35" spans="1:7" ht="15">
      <c r="A35" s="8" t="s">
        <v>93</v>
      </c>
      <c r="B35" s="21">
        <f>B$14/0.7*0.7+B$15/0.55*0.6+SUM(B$17:B$19)</f>
        <v>631.4390909090909</v>
      </c>
      <c r="C35" s="24"/>
      <c r="D35" s="14">
        <f>(D$14/0.4*0.63+D$15/0.34*0.43+SUM(D$17:D$18))*(1+D$19)</f>
        <v>809.1115147058824</v>
      </c>
      <c r="F35" s="14">
        <f>(F$14/0.4*1+F$15/0.34*1+SUM(F$17:F$18))*(1+F$19)</f>
        <v>1948.8</v>
      </c>
      <c r="G35" s="24"/>
    </row>
    <row r="36" spans="1:7" ht="15">
      <c r="A36" s="8" t="s">
        <v>94</v>
      </c>
      <c r="B36" s="21">
        <f>B$14/0.7*0.7+B$15/0.55*0.6+SUM(B$17:B$19)</f>
        <v>631.4390909090909</v>
      </c>
      <c r="C36" s="24"/>
      <c r="D36" s="14">
        <f>(D$14/0.4*0.63+D$15/0.34*0.43+SUM(D$17:D$18))*(1+D$19)</f>
        <v>809.1115147058824</v>
      </c>
      <c r="F36" s="14">
        <f>(F$14/0.4*0.75+F$15/0.34*0.8+SUM(F$17:F$18))*(1+F$19)</f>
        <v>1545.3</v>
      </c>
      <c r="G36" s="24"/>
    </row>
    <row r="37" spans="2:7" ht="15">
      <c r="B37" s="21"/>
      <c r="C37" s="24"/>
      <c r="D37" s="14"/>
      <c r="F37" s="14"/>
      <c r="G37" s="24"/>
    </row>
    <row r="38" spans="1:7" ht="15">
      <c r="A38" s="15" t="s">
        <v>13</v>
      </c>
      <c r="B38" s="16">
        <v>0.2</v>
      </c>
      <c r="C38" s="28"/>
      <c r="D38" s="16">
        <v>0.2</v>
      </c>
      <c r="F38" s="16">
        <v>0.2</v>
      </c>
      <c r="G38" s="28"/>
    </row>
    <row r="39" spans="1:6" ht="15">
      <c r="A39" s="8" t="s">
        <v>9</v>
      </c>
      <c r="B39" s="44" t="s">
        <v>10</v>
      </c>
      <c r="D39" s="30" t="s">
        <v>43</v>
      </c>
      <c r="F39" s="30" t="s">
        <v>43</v>
      </c>
    </row>
    <row r="40" spans="1:6" ht="15">
      <c r="A40" s="8" t="s">
        <v>11</v>
      </c>
      <c r="B40" s="6" t="s">
        <v>12</v>
      </c>
      <c r="D40" s="6" t="s">
        <v>12</v>
      </c>
      <c r="F40" s="6" t="s">
        <v>12</v>
      </c>
    </row>
    <row r="41" spans="1:6" ht="15">
      <c r="A41" s="8" t="s">
        <v>44</v>
      </c>
      <c r="B41" s="6" t="s">
        <v>45</v>
      </c>
      <c r="D41" s="6" t="s">
        <v>45</v>
      </c>
      <c r="F41" s="6" t="s">
        <v>45</v>
      </c>
    </row>
    <row r="42" spans="1:6" ht="15">
      <c r="A42" s="8" t="s">
        <v>39</v>
      </c>
      <c r="B42" s="31" t="s">
        <v>40</v>
      </c>
      <c r="D42" s="30" t="s">
        <v>64</v>
      </c>
      <c r="F42" s="30" t="s">
        <v>42</v>
      </c>
    </row>
    <row r="43" spans="1:7" ht="15">
      <c r="A43" s="8" t="s">
        <v>70</v>
      </c>
      <c r="B43" s="31" t="s">
        <v>88</v>
      </c>
      <c r="C43" s="24"/>
      <c r="D43" s="6" t="s">
        <v>12</v>
      </c>
      <c r="F43" s="18" t="s">
        <v>50</v>
      </c>
      <c r="G43" s="24"/>
    </row>
    <row r="44" spans="1:6" ht="15">
      <c r="A44" s="8" t="s">
        <v>16</v>
      </c>
      <c r="B44" s="6" t="s">
        <v>12</v>
      </c>
      <c r="D44" s="6" t="s">
        <v>12</v>
      </c>
      <c r="F44" s="6" t="s">
        <v>12</v>
      </c>
    </row>
    <row r="45" spans="1:6" ht="15">
      <c r="A45" s="8" t="s">
        <v>21</v>
      </c>
      <c r="B45" s="6" t="s">
        <v>12</v>
      </c>
      <c r="D45" s="6" t="s">
        <v>12</v>
      </c>
      <c r="F45" s="6" t="s">
        <v>12</v>
      </c>
    </row>
    <row r="46" spans="1:6" ht="15">
      <c r="A46" s="8" t="s">
        <v>22</v>
      </c>
      <c r="B46" s="6" t="s">
        <v>23</v>
      </c>
      <c r="D46" s="6" t="s">
        <v>23</v>
      </c>
      <c r="F46" s="6" t="s">
        <v>23</v>
      </c>
    </row>
    <row r="47" spans="1:6" ht="15">
      <c r="A47" s="8" t="s">
        <v>46</v>
      </c>
      <c r="B47" s="30" t="s">
        <v>12</v>
      </c>
      <c r="D47" s="30" t="s">
        <v>12</v>
      </c>
      <c r="F47" s="44" t="s">
        <v>47</v>
      </c>
    </row>
    <row r="48" spans="1:6" ht="15">
      <c r="A48" s="8" t="s">
        <v>24</v>
      </c>
      <c r="B48" s="6" t="s">
        <v>12</v>
      </c>
      <c r="D48" s="12" t="s">
        <v>12</v>
      </c>
      <c r="F48" s="6" t="s">
        <v>12</v>
      </c>
    </row>
    <row r="49" spans="1:6" ht="15">
      <c r="A49" s="11" t="s">
        <v>49</v>
      </c>
      <c r="B49" s="31" t="s">
        <v>112</v>
      </c>
      <c r="D49" s="30" t="s">
        <v>12</v>
      </c>
      <c r="F49" s="30" t="s">
        <v>12</v>
      </c>
    </row>
    <row r="50" spans="1:6" ht="15">
      <c r="A50" s="8" t="s">
        <v>19</v>
      </c>
      <c r="B50" s="6" t="s">
        <v>12</v>
      </c>
      <c r="D50" s="6" t="s">
        <v>51</v>
      </c>
      <c r="F50" s="6" t="s">
        <v>51</v>
      </c>
    </row>
    <row r="51" spans="1:7" ht="15">
      <c r="A51" s="8" t="s">
        <v>20</v>
      </c>
      <c r="B51" s="38" t="s">
        <v>34</v>
      </c>
      <c r="C51" s="17"/>
      <c r="D51" s="17" t="s">
        <v>34</v>
      </c>
      <c r="F51" s="10" t="s">
        <v>48</v>
      </c>
      <c r="G51" s="17"/>
    </row>
    <row r="52" spans="1:7" ht="15">
      <c r="A52" s="8" t="s">
        <v>37</v>
      </c>
      <c r="B52" s="45">
        <v>500</v>
      </c>
      <c r="C52" s="17"/>
      <c r="D52" s="30" t="s">
        <v>77</v>
      </c>
      <c r="F52" s="46">
        <v>1000</v>
      </c>
      <c r="G52" s="17"/>
    </row>
    <row r="53" spans="1:6" ht="15">
      <c r="A53" s="8" t="s">
        <v>14</v>
      </c>
      <c r="B53" s="39" t="s">
        <v>12</v>
      </c>
      <c r="D53" s="39" t="s">
        <v>12</v>
      </c>
      <c r="E53" s="32"/>
      <c r="F53" s="39" t="s">
        <v>12</v>
      </c>
    </row>
    <row r="54" spans="1:6" ht="15">
      <c r="A54" s="8" t="s">
        <v>15</v>
      </c>
      <c r="B54" s="47" t="s">
        <v>38</v>
      </c>
      <c r="D54" s="30" t="s">
        <v>52</v>
      </c>
      <c r="F54" s="48" t="s">
        <v>52</v>
      </c>
    </row>
    <row r="55" spans="1:6" ht="15">
      <c r="A55" s="8" t="s">
        <v>18</v>
      </c>
      <c r="B55" s="47" t="s">
        <v>35</v>
      </c>
      <c r="D55" s="48" t="s">
        <v>53</v>
      </c>
      <c r="F55" s="48" t="s">
        <v>53</v>
      </c>
    </row>
    <row r="56" spans="1:6" ht="15">
      <c r="A56" s="8" t="s">
        <v>36</v>
      </c>
      <c r="B56" s="39" t="s">
        <v>12</v>
      </c>
      <c r="D56" s="12" t="s">
        <v>12</v>
      </c>
      <c r="E56" s="32"/>
      <c r="F56" s="39" t="s">
        <v>12</v>
      </c>
    </row>
    <row r="57" spans="1:6" ht="15">
      <c r="A57" s="11" t="s">
        <v>54</v>
      </c>
      <c r="B57" s="44" t="s">
        <v>112</v>
      </c>
      <c r="D57" s="30" t="s">
        <v>12</v>
      </c>
      <c r="F57" s="48" t="s">
        <v>12</v>
      </c>
    </row>
    <row r="58" spans="1:6" ht="15">
      <c r="A58" s="11" t="s">
        <v>55</v>
      </c>
      <c r="B58" s="31" t="s">
        <v>113</v>
      </c>
      <c r="D58" s="30" t="s">
        <v>69</v>
      </c>
      <c r="F58" s="47" t="s">
        <v>38</v>
      </c>
    </row>
    <row r="59" spans="1:6" ht="15">
      <c r="A59" s="11" t="s">
        <v>56</v>
      </c>
      <c r="B59" s="31" t="s">
        <v>88</v>
      </c>
      <c r="D59" s="31" t="s">
        <v>88</v>
      </c>
      <c r="F59" s="48" t="s">
        <v>57</v>
      </c>
    </row>
    <row r="60" spans="1:7" ht="15">
      <c r="A60" s="11" t="s">
        <v>58</v>
      </c>
      <c r="B60" s="18" t="s">
        <v>50</v>
      </c>
      <c r="D60" s="18" t="s">
        <v>89</v>
      </c>
      <c r="F60" s="38" t="s">
        <v>59</v>
      </c>
      <c r="G60" s="17"/>
    </row>
    <row r="61" spans="1:7" ht="15">
      <c r="A61" s="8" t="s">
        <v>17</v>
      </c>
      <c r="B61" s="38">
        <v>5000</v>
      </c>
      <c r="C61" s="17"/>
      <c r="D61" s="12" t="s">
        <v>90</v>
      </c>
      <c r="F61" s="41" t="s">
        <v>50</v>
      </c>
      <c r="G61" s="24"/>
    </row>
    <row r="62" spans="1:7" ht="15">
      <c r="A62" s="8" t="s">
        <v>65</v>
      </c>
      <c r="B62" s="6" t="s">
        <v>114</v>
      </c>
      <c r="C62" s="24"/>
      <c r="D62" s="6" t="s">
        <v>66</v>
      </c>
      <c r="F62" s="18" t="s">
        <v>66</v>
      </c>
      <c r="G62" s="24"/>
    </row>
    <row r="63" spans="1:7" ht="15">
      <c r="A63" s="8" t="s">
        <v>73</v>
      </c>
      <c r="B63" s="6" t="s">
        <v>74</v>
      </c>
      <c r="C63" s="24"/>
      <c r="D63" s="6" t="s">
        <v>74</v>
      </c>
      <c r="F63" s="41" t="s">
        <v>50</v>
      </c>
      <c r="G63" s="24"/>
    </row>
    <row r="65" spans="1:7" ht="15.75" thickBot="1">
      <c r="A65" s="1" t="s">
        <v>71</v>
      </c>
      <c r="B65" s="7"/>
      <c r="C65" s="29"/>
      <c r="D65" s="7"/>
      <c r="E65" s="34"/>
      <c r="F65" s="7"/>
      <c r="G65" s="29"/>
    </row>
    <row r="66" spans="1:6" ht="15">
      <c r="A66" s="8" t="s">
        <v>25</v>
      </c>
      <c r="B66" s="39" t="s">
        <v>26</v>
      </c>
      <c r="D66" s="39" t="s">
        <v>26</v>
      </c>
      <c r="F66" s="41" t="s">
        <v>50</v>
      </c>
    </row>
    <row r="67" spans="1:6" ht="30">
      <c r="A67" s="9" t="s">
        <v>27</v>
      </c>
      <c r="B67" s="39" t="s">
        <v>30</v>
      </c>
      <c r="D67" s="39" t="s">
        <v>30</v>
      </c>
      <c r="F67" s="41" t="s">
        <v>50</v>
      </c>
    </row>
    <row r="68" spans="1:6" ht="15">
      <c r="A68" s="8" t="s">
        <v>28</v>
      </c>
      <c r="B68" s="39" t="s">
        <v>31</v>
      </c>
      <c r="D68" s="39" t="s">
        <v>75</v>
      </c>
      <c r="F68" s="41" t="s">
        <v>50</v>
      </c>
    </row>
    <row r="69" spans="1:6" ht="15">
      <c r="A69" s="8" t="s">
        <v>29</v>
      </c>
      <c r="B69" s="38">
        <v>200</v>
      </c>
      <c r="C69" s="17"/>
      <c r="D69" s="38" t="s">
        <v>76</v>
      </c>
      <c r="F69" s="41" t="s">
        <v>50</v>
      </c>
    </row>
    <row r="70" spans="1:6" ht="15">
      <c r="A70" s="8" t="s">
        <v>32</v>
      </c>
      <c r="B70" s="39" t="s">
        <v>33</v>
      </c>
      <c r="D70" s="12" t="s">
        <v>72</v>
      </c>
      <c r="F70" s="41" t="s">
        <v>50</v>
      </c>
    </row>
    <row r="71" spans="1:6" ht="15">
      <c r="A71" s="8" t="s">
        <v>67</v>
      </c>
      <c r="D71" s="39" t="s">
        <v>68</v>
      </c>
      <c r="F71" s="41" t="s">
        <v>50</v>
      </c>
    </row>
  </sheetData>
  <sheetProtection/>
  <mergeCells count="7">
    <mergeCell ref="A7:G7"/>
    <mergeCell ref="A1:G1"/>
    <mergeCell ref="A2:G2"/>
    <mergeCell ref="A3:G3"/>
    <mergeCell ref="A4:G4"/>
    <mergeCell ref="A5:G5"/>
    <mergeCell ref="A6:G6"/>
  </mergeCells>
  <conditionalFormatting sqref="F21:G27 B21:D27">
    <cfRule type="colorScale" priority="9" dxfId="0">
      <colorScale>
        <cfvo type="min" val="0"/>
        <cfvo type="percentile" val="50"/>
        <cfvo type="max"/>
        <color rgb="FF63BE7B"/>
        <color rgb="FFFFEB84"/>
        <color rgb="FFF8696B"/>
      </colorScale>
    </cfRule>
  </conditionalFormatting>
  <conditionalFormatting sqref="B35:D37 F36:G37 G35">
    <cfRule type="colorScale" priority="5" dxfId="0">
      <colorScale>
        <cfvo type="min" val="0"/>
        <cfvo type="percentile" val="50"/>
        <cfvo type="max"/>
        <color rgb="FF63BE7B"/>
        <color rgb="FFFFEB84"/>
        <color rgb="FFF8696B"/>
      </colorScale>
    </cfRule>
  </conditionalFormatting>
  <conditionalFormatting sqref="B34:D34 F34:G34">
    <cfRule type="colorScale" priority="4" dxfId="0">
      <colorScale>
        <cfvo type="min" val="0"/>
        <cfvo type="percentile" val="50"/>
        <cfvo type="max"/>
        <color rgb="FF63BE7B"/>
        <color rgb="FFFFEB84"/>
        <color rgb="FFF8696B"/>
      </colorScale>
    </cfRule>
  </conditionalFormatting>
  <conditionalFormatting sqref="F35">
    <cfRule type="colorScale" priority="3" dxfId="0">
      <colorScale>
        <cfvo type="min" val="0"/>
        <cfvo type="percentile" val="50"/>
        <cfvo type="max"/>
        <color rgb="FF63BE7B"/>
        <color rgb="FFFFEB84"/>
        <color rgb="FFF8696B"/>
      </colorScale>
    </cfRule>
  </conditionalFormatting>
  <conditionalFormatting sqref="B29:F29">
    <cfRule type="colorScale" priority="2" dxfId="0">
      <colorScale>
        <cfvo type="min" val="0"/>
        <cfvo type="percentile" val="50"/>
        <cfvo type="max"/>
        <color rgb="FF63BE7B"/>
        <color rgb="FFFFEB84"/>
        <color rgb="FFF8696B"/>
      </colorScale>
    </cfRule>
  </conditionalFormatting>
  <conditionalFormatting sqref="B30:F30">
    <cfRule type="colorScale" priority="1" dxfId="0">
      <colorScale>
        <cfvo type="min" val="0"/>
        <cfvo type="percentile" val="50"/>
        <cfvo type="max"/>
        <color rgb="FF63BE7B"/>
        <color rgb="FFFFEB84"/>
        <color rgb="FFF8696B"/>
      </colorScale>
    </cfRule>
  </conditionalFormatting>
  <hyperlinks>
    <hyperlink ref="I1" r:id="rId1" display="http://www.promobil.de/ratgeber/den-richtigen-versicherungs-tarif-finden-fuer-alle-faelle-6784277.html"/>
  </hyperlinks>
  <printOptions/>
  <pageMargins left="0.25" right="0.25" top="0.75" bottom="0.75" header="0.3" footer="0.3"/>
  <pageSetup horizontalDpi="1200" verticalDpi="1200" orientation="landscape"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Benz, Dr. Christian</dc:creator>
  <cp:keywords/>
  <dc:description/>
  <cp:lastModifiedBy>Benz, Dr. Christian</cp:lastModifiedBy>
  <cp:lastPrinted>2017-06-02T16:03:11Z</cp:lastPrinted>
  <dcterms:created xsi:type="dcterms:W3CDTF">2017-03-02T12:07:19Z</dcterms:created>
  <dcterms:modified xsi:type="dcterms:W3CDTF">2017-06-02T16:18:36Z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